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4" i="1"/>
  <c r="E23"/>
  <c r="E22"/>
  <c r="E24" s="1"/>
  <c r="D22"/>
  <c r="D24" s="1"/>
  <c r="R22" l="1"/>
  <c r="M46"/>
  <c r="G46"/>
  <c r="F46"/>
  <c r="E46"/>
  <c r="D46" l="1"/>
  <c r="F45"/>
  <c r="G24"/>
  <c r="H24"/>
  <c r="I24"/>
  <c r="J24"/>
  <c r="K24"/>
  <c r="L24"/>
  <c r="M24"/>
  <c r="N24"/>
  <c r="O24"/>
  <c r="P24"/>
  <c r="Q24"/>
  <c r="F24"/>
  <c r="R23"/>
  <c r="R24" s="1"/>
  <c r="L19"/>
  <c r="L18"/>
  <c r="F43" i="2" l="1"/>
  <c r="G43" s="1"/>
  <c r="E43"/>
  <c r="F39"/>
  <c r="G39" s="1"/>
  <c r="E39"/>
  <c r="F37"/>
  <c r="G37" s="1"/>
  <c r="E37"/>
  <c r="F31"/>
  <c r="G31" s="1"/>
  <c r="E31"/>
  <c r="G24"/>
  <c r="F24"/>
  <c r="E24"/>
  <c r="F19"/>
  <c r="G19" s="1"/>
  <c r="E19"/>
  <c r="G14"/>
  <c r="F14"/>
  <c r="E14"/>
  <c r="G10"/>
  <c r="F10"/>
  <c r="E10"/>
  <c r="A8"/>
  <c r="A9" s="1"/>
  <c r="A11" s="1"/>
  <c r="A12" s="1"/>
  <c r="A13" s="1"/>
  <c r="A15" s="1"/>
  <c r="A16" s="1"/>
  <c r="A17" s="1"/>
  <c r="A18" s="1"/>
  <c r="A20" s="1"/>
  <c r="A21" s="1"/>
  <c r="A22" s="1"/>
  <c r="A23" s="1"/>
  <c r="A25" s="1"/>
  <c r="A26" s="1"/>
  <c r="A27" s="1"/>
  <c r="A28" s="1"/>
  <c r="A29" s="1"/>
  <c r="A30" s="1"/>
  <c r="A32" s="1"/>
  <c r="A33" s="1"/>
  <c r="A34" s="1"/>
  <c r="A35" s="1"/>
  <c r="A36" s="1"/>
  <c r="A38" s="1"/>
  <c r="A40" s="1"/>
  <c r="A41" s="1"/>
  <c r="A42" s="1"/>
  <c r="A44" s="1"/>
  <c r="A7"/>
  <c r="G5"/>
  <c r="F5"/>
  <c r="E5"/>
  <c r="E4" s="1"/>
  <c r="D4"/>
  <c r="F4" s="1"/>
  <c r="G4" s="1"/>
  <c r="F49" i="1" l="1"/>
  <c r="C50"/>
  <c r="C43"/>
  <c r="E42"/>
  <c r="D42"/>
  <c r="G45"/>
  <c r="J18"/>
  <c r="L15"/>
  <c r="L14"/>
  <c r="L13"/>
  <c r="L12"/>
  <c r="R42" l="1"/>
  <c r="Q50"/>
  <c r="P50"/>
  <c r="O50"/>
  <c r="N50"/>
  <c r="L50"/>
  <c r="K50"/>
  <c r="J50"/>
  <c r="I50"/>
  <c r="H50"/>
  <c r="G50"/>
  <c r="F50"/>
  <c r="Q47"/>
  <c r="P47"/>
  <c r="O47"/>
  <c r="N47"/>
  <c r="L47"/>
  <c r="K47"/>
  <c r="J47"/>
  <c r="I47"/>
  <c r="H47"/>
  <c r="G47"/>
  <c r="F47"/>
  <c r="Q43"/>
  <c r="P43"/>
  <c r="O43"/>
  <c r="N43"/>
  <c r="L43"/>
  <c r="K43"/>
  <c r="J43"/>
  <c r="I43"/>
  <c r="H43"/>
  <c r="G43"/>
  <c r="F43"/>
  <c r="Q39"/>
  <c r="P39"/>
  <c r="O39"/>
  <c r="N39"/>
  <c r="M39"/>
  <c r="L39"/>
  <c r="K39"/>
  <c r="J39"/>
  <c r="I39"/>
  <c r="H39"/>
  <c r="G39"/>
  <c r="F39"/>
  <c r="Q34"/>
  <c r="P34"/>
  <c r="O34"/>
  <c r="N34"/>
  <c r="L34"/>
  <c r="K34"/>
  <c r="J34"/>
  <c r="I34"/>
  <c r="H34"/>
  <c r="G34"/>
  <c r="F34"/>
  <c r="Q29"/>
  <c r="P29"/>
  <c r="O29"/>
  <c r="N29"/>
  <c r="M29"/>
  <c r="L29"/>
  <c r="K29"/>
  <c r="J29"/>
  <c r="I29"/>
  <c r="H29"/>
  <c r="G29"/>
  <c r="F29"/>
  <c r="Q20"/>
  <c r="P20"/>
  <c r="O20"/>
  <c r="N20"/>
  <c r="L20"/>
  <c r="K20"/>
  <c r="J20"/>
  <c r="H20"/>
  <c r="G20"/>
  <c r="F20"/>
  <c r="D20"/>
  <c r="Q16"/>
  <c r="P16"/>
  <c r="O16"/>
  <c r="N16"/>
  <c r="L16"/>
  <c r="H16"/>
  <c r="G16"/>
  <c r="F16"/>
  <c r="D16"/>
  <c r="C47"/>
  <c r="C39"/>
  <c r="C34"/>
  <c r="C29"/>
  <c r="C20"/>
  <c r="C16"/>
  <c r="N51" l="1"/>
  <c r="F51"/>
  <c r="G51"/>
  <c r="P51"/>
  <c r="H51"/>
  <c r="L51"/>
  <c r="Q51"/>
  <c r="C51"/>
  <c r="O51"/>
  <c r="M49" l="1"/>
  <c r="M50" s="1"/>
  <c r="E49"/>
  <c r="E50" s="1"/>
  <c r="D49"/>
  <c r="D50" s="1"/>
  <c r="M45"/>
  <c r="E45"/>
  <c r="D45"/>
  <c r="M43"/>
  <c r="E41"/>
  <c r="E43" s="1"/>
  <c r="D41"/>
  <c r="D43" s="1"/>
  <c r="M33"/>
  <c r="E38"/>
  <c r="D38"/>
  <c r="D37"/>
  <c r="R37" s="1"/>
  <c r="E36"/>
  <c r="D36"/>
  <c r="E32"/>
  <c r="D32"/>
  <c r="R32" s="1"/>
  <c r="E31"/>
  <c r="D31"/>
  <c r="E28"/>
  <c r="E27"/>
  <c r="E26"/>
  <c r="D28"/>
  <c r="D27"/>
  <c r="D26"/>
  <c r="I18"/>
  <c r="I19"/>
  <c r="M19"/>
  <c r="K15"/>
  <c r="K13"/>
  <c r="K14"/>
  <c r="J15"/>
  <c r="J14"/>
  <c r="J13"/>
  <c r="I15"/>
  <c r="I14"/>
  <c r="I13"/>
  <c r="K12"/>
  <c r="I12"/>
  <c r="J12"/>
  <c r="E19"/>
  <c r="E18"/>
  <c r="M14"/>
  <c r="M13"/>
  <c r="M12"/>
  <c r="E14"/>
  <c r="E13"/>
  <c r="E15"/>
  <c r="E12"/>
  <c r="M15"/>
  <c r="E34" l="1"/>
  <c r="E47"/>
  <c r="R46"/>
  <c r="E20"/>
  <c r="J16"/>
  <c r="J51" s="1"/>
  <c r="K16"/>
  <c r="K51" s="1"/>
  <c r="M20"/>
  <c r="R27"/>
  <c r="E29"/>
  <c r="R38"/>
  <c r="E39"/>
  <c r="R45"/>
  <c r="M47"/>
  <c r="R12"/>
  <c r="E16"/>
  <c r="R26"/>
  <c r="D29"/>
  <c r="R31"/>
  <c r="D34"/>
  <c r="R36"/>
  <c r="D39"/>
  <c r="R41"/>
  <c r="R43" s="1"/>
  <c r="R49"/>
  <c r="R50" s="1"/>
  <c r="M16"/>
  <c r="I16"/>
  <c r="I20"/>
  <c r="R28"/>
  <c r="R33"/>
  <c r="M34"/>
  <c r="D47"/>
  <c r="R18"/>
  <c r="R19"/>
  <c r="R14"/>
  <c r="R15"/>
  <c r="R13"/>
  <c r="D51" l="1"/>
  <c r="R39"/>
  <c r="E51"/>
  <c r="R47"/>
  <c r="I51"/>
  <c r="M51"/>
  <c r="R29"/>
  <c r="R34"/>
  <c r="R20"/>
  <c r="R16"/>
  <c r="R51" l="1"/>
</calcChain>
</file>

<file path=xl/sharedStrings.xml><?xml version="1.0" encoding="utf-8"?>
<sst xmlns="http://schemas.openxmlformats.org/spreadsheetml/2006/main" count="140" uniqueCount="114">
  <si>
    <t>КРАТКОСРОЧНЫЙ  ПЛАН</t>
  </si>
  <si>
    <t>реализации региональной программы капитального ремонта</t>
  </si>
  <si>
    <t>общего имущества в многоквартирных домах, расположенных</t>
  </si>
  <si>
    <t>на территории МО "Город Архангельск" на 2015 год</t>
  </si>
  <si>
    <t>№ п/п</t>
  </si>
  <si>
    <t>Адрес МКД</t>
  </si>
  <si>
    <t>Виды работ</t>
  </si>
  <si>
    <t>Фундаменты</t>
  </si>
  <si>
    <t>Кровля</t>
  </si>
  <si>
    <t>печное отопление</t>
  </si>
  <si>
    <t>газоснабжение</t>
  </si>
  <si>
    <t>водоотведение</t>
  </si>
  <si>
    <t>электроснабжение</t>
  </si>
  <si>
    <t>теплоснабжение</t>
  </si>
  <si>
    <t>подвальное помещение</t>
  </si>
  <si>
    <t>лифты</t>
  </si>
  <si>
    <t>фасад</t>
  </si>
  <si>
    <t>Примечание</t>
  </si>
  <si>
    <t>Размер предельной стоимости в расчете на 1 м2 общей площади помещений в МКД, руб./ м2 МКД от 1 до 3 этажей</t>
  </si>
  <si>
    <t>Размер предельной стоимости в расчете на 1 м2 общей площади помещений в МКД, руб./ м2 МКД от 4 до 6 этажей</t>
  </si>
  <si>
    <t>Размер предельной стоимости в расчете на 1 м2 общей площади помещений в МКД, руб./ м2 МКД  7 этажей и более</t>
  </si>
  <si>
    <t>септик                                             (выгребные ямы)</t>
  </si>
  <si>
    <t>горячее водоснабжение</t>
  </si>
  <si>
    <t>холодное водоснабжение</t>
  </si>
  <si>
    <t>ПСД</t>
  </si>
  <si>
    <t>оштукатуренные фасадов</t>
  </si>
  <si>
    <t>Октябрьский округ</t>
  </si>
  <si>
    <t>Ломоносовский округ</t>
  </si>
  <si>
    <t>округ Майская горка</t>
  </si>
  <si>
    <t>округ Варавино - Фактория</t>
  </si>
  <si>
    <t>Соломбальский округ</t>
  </si>
  <si>
    <t>Маймаксанский округ</t>
  </si>
  <si>
    <t>Исакогорский округ</t>
  </si>
  <si>
    <t>ул. Павла Орлова, д.6</t>
  </si>
  <si>
    <t>ул. Куйбышева, д.8</t>
  </si>
  <si>
    <t>ул. Гуляева, д.122, корп.1</t>
  </si>
  <si>
    <t>ул. Гуляева, д.123, корп.1</t>
  </si>
  <si>
    <t>ул. Добролюбова, д.15</t>
  </si>
  <si>
    <t>ул. Адмирала Кузнецова, 28, корп.1</t>
  </si>
  <si>
    <t>ул. Шкулева, д.12</t>
  </si>
  <si>
    <t>ул. Пирсовая, д.49</t>
  </si>
  <si>
    <t>ул. Буденова, 3</t>
  </si>
  <si>
    <t>ул. Победы, 27</t>
  </si>
  <si>
    <t>ул. Свободы, д.21</t>
  </si>
  <si>
    <t>ул. Вологодская, 25</t>
  </si>
  <si>
    <t>ул.Воскресенская, д.90</t>
  </si>
  <si>
    <t>наб. Северной Двины, д.87</t>
  </si>
  <si>
    <t>ул. Победы, 25</t>
  </si>
  <si>
    <t>ул. Гагарина, д.5</t>
  </si>
  <si>
    <t>Итого,                    тыс. рублей</t>
  </si>
  <si>
    <t>Итого:</t>
  </si>
  <si>
    <t>ул.Володарского, д.8</t>
  </si>
  <si>
    <t>Всего:</t>
  </si>
  <si>
    <t>ул. Кирова, д.2</t>
  </si>
  <si>
    <t>Общая площадь помещений МКД,                                       всего</t>
  </si>
  <si>
    <t>Северный окруu</t>
  </si>
  <si>
    <t>ул. Кирова, д.12, корп.1</t>
  </si>
  <si>
    <t>Цигломенский округ</t>
  </si>
  <si>
    <t>Муниципальное образование</t>
  </si>
  <si>
    <t>Количество МКД</t>
  </si>
  <si>
    <t>Планируемые показатели</t>
  </si>
  <si>
    <t>Общая полезная площадь МКД на счете регионального опреатора, м.кв.</t>
  </si>
  <si>
    <t>Общая полезная площадь МКД, подлежащих ремонту, м.кв.</t>
  </si>
  <si>
    <t>Планируемое начисление платежей за 2014-2015 год,     тыс. руб.</t>
  </si>
  <si>
    <t>ФКР на 2015 год, тыс. руб.</t>
  </si>
  <si>
    <t>МО "Город Архангельск"</t>
  </si>
  <si>
    <t>наб. Северной Двины, д. 134</t>
  </si>
  <si>
    <t>наб. Северной Двины, д. 87</t>
  </si>
  <si>
    <t>ул. Вологодская д. 25</t>
  </si>
  <si>
    <t>ул. Свободы, д. 21</t>
  </si>
  <si>
    <t>ул. Володарского, д. 8</t>
  </si>
  <si>
    <t>ул. Воскресенская, д. 90</t>
  </si>
  <si>
    <t>пер. Водников, д. 5</t>
  </si>
  <si>
    <t>Округ Майская горка</t>
  </si>
  <si>
    <t>ул.Дружбы, д.27</t>
  </si>
  <si>
    <t>ул. Сплавная, д. 3</t>
  </si>
  <si>
    <t>ул. Калинина, д. 11</t>
  </si>
  <si>
    <t>ул. Калинина, д. 13</t>
  </si>
  <si>
    <t>Округ Варавино-Фактория</t>
  </si>
  <si>
    <t>ул. Почтовый тракт, д. 17</t>
  </si>
  <si>
    <t>ул.Кирова, д. 12, корп. 1</t>
  </si>
  <si>
    <t>ул.Кирова, д. 2</t>
  </si>
  <si>
    <t>ул.Шкулева, д.12</t>
  </si>
  <si>
    <t>ул.Гуляева д.116</t>
  </si>
  <si>
    <t>ул.Гуляева, д.122/1</t>
  </si>
  <si>
    <t>ул.Гуляева, д.123/1</t>
  </si>
  <si>
    <t>ул.Кедрова д. 31</t>
  </si>
  <si>
    <t>ул.Корпусная   д.3</t>
  </si>
  <si>
    <t>ул. Литейная д. 13</t>
  </si>
  <si>
    <t>Гидролизная, д. 11</t>
  </si>
  <si>
    <t>ул. Буденного, д. 3</t>
  </si>
  <si>
    <t>ул.Победы, д. 32, корп. 1</t>
  </si>
  <si>
    <t>ул.Победы, д. 36, корп. 1</t>
  </si>
  <si>
    <t>Северный округ</t>
  </si>
  <si>
    <t>ул.Добролюбова, д.15</t>
  </si>
  <si>
    <t>ул.Павла Орлова, д.4</t>
  </si>
  <si>
    <t>ул.Павла Орлова, д.6</t>
  </si>
  <si>
    <t>ул.Пирсовая, д.49</t>
  </si>
  <si>
    <t>ул.Кирпичного завода, д.13</t>
  </si>
  <si>
    <t>Кутузова, д.9</t>
  </si>
  <si>
    <t>УК "ЖД Связькабельстрой"</t>
  </si>
  <si>
    <t>ООО "Деком"</t>
  </si>
  <si>
    <t>ООО "УК Архангельск"</t>
  </si>
  <si>
    <t>ООО "Уют"</t>
  </si>
  <si>
    <t>ООО "Мегаполис"</t>
  </si>
  <si>
    <t>ЖЭУ ЗАВ ремстрой</t>
  </si>
  <si>
    <t>ТСЖ "Варавино - Фактория"</t>
  </si>
  <si>
    <t>УК "Жилкомсервис - Левобережье-2"</t>
  </si>
  <si>
    <t>2014г. Ремонт свайного основания,  кровли, печи в квартирах 3,5 канализации, ХВС по суду УК "Партнер"</t>
  </si>
  <si>
    <t>ул. Калинина, 22, корп.1</t>
  </si>
  <si>
    <t>ул. Калинина, 14</t>
  </si>
  <si>
    <t>Таблица №1</t>
  </si>
  <si>
    <t>2013г. Ремонт кровли ООО "Уют"</t>
  </si>
  <si>
    <t>ООО "Горжилуправление"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</si>
</sst>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7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color theme="4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2F5597"/>
      <name val="Times New Roman"/>
      <family val="1"/>
      <charset val="204"/>
    </font>
    <font>
      <sz val="10"/>
      <color theme="4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4" fillId="3" borderId="1" xfId="1" applyFont="1" applyFill="1" applyBorder="1" applyAlignment="1">
      <alignment vertical="center" wrapText="1" shrinkToFit="1"/>
    </xf>
    <xf numFmtId="43" fontId="8" fillId="0" borderId="4" xfId="0" applyNumberFormat="1" applyFont="1" applyBorder="1" applyAlignment="1">
      <alignment horizontal="center" vertical="center" wrapText="1"/>
    </xf>
    <xf numFmtId="43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43" fontId="11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5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textRotation="90"/>
    </xf>
    <xf numFmtId="0" fontId="14" fillId="0" borderId="1" xfId="0" applyFont="1" applyBorder="1" applyAlignment="1">
      <alignment textRotation="90" wrapText="1"/>
    </xf>
    <xf numFmtId="0" fontId="16" fillId="0" borderId="1" xfId="0" applyFont="1" applyBorder="1"/>
    <xf numFmtId="0" fontId="14" fillId="0" borderId="1" xfId="0" applyFont="1" applyBorder="1"/>
    <xf numFmtId="0" fontId="14" fillId="0" borderId="3" xfId="0" applyFont="1" applyFill="1" applyBorder="1" applyAlignment="1">
      <alignment textRotation="90" wrapText="1"/>
    </xf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tabSelected="1" view="pageBreakPreview" zoomScale="90" zoomScaleNormal="100" zoomScaleSheetLayoutView="90" workbookViewId="0">
      <selection activeCell="A12" sqref="A12:XFD44"/>
    </sheetView>
  </sheetViews>
  <sheetFormatPr defaultRowHeight="15"/>
  <cols>
    <col min="1" max="1" width="3.140625" customWidth="1"/>
    <col min="2" max="2" width="19.140625" customWidth="1"/>
    <col min="3" max="3" width="7.28515625" customWidth="1"/>
    <col min="4" max="4" width="7" customWidth="1"/>
    <col min="5" max="5" width="7.140625" customWidth="1"/>
    <col min="6" max="6" width="6.5703125" customWidth="1"/>
    <col min="7" max="7" width="5.5703125" customWidth="1"/>
    <col min="8" max="8" width="5.140625" customWidth="1"/>
    <col min="9" max="9" width="6" customWidth="1"/>
    <col min="10" max="10" width="6.140625" customWidth="1"/>
    <col min="11" max="11" width="6" customWidth="1"/>
    <col min="12" max="13" width="6.42578125" customWidth="1"/>
    <col min="14" max="14" width="5.140625" customWidth="1"/>
    <col min="15" max="15" width="4.85546875" customWidth="1"/>
    <col min="16" max="16" width="5.5703125" customWidth="1"/>
    <col min="17" max="17" width="6.85546875" customWidth="1"/>
    <col min="18" max="18" width="7.140625" customWidth="1"/>
    <col min="19" max="19" width="22.7109375" customWidth="1"/>
  </cols>
  <sheetData>
    <row r="1" spans="1:19" ht="13.5" customHeight="1">
      <c r="A1" s="20" t="s">
        <v>0</v>
      </c>
      <c r="B1" s="20"/>
      <c r="C1" s="20" t="s">
        <v>1</v>
      </c>
      <c r="D1" s="20"/>
      <c r="E1" s="20"/>
      <c r="F1" s="20"/>
      <c r="G1" s="20"/>
      <c r="H1" s="21"/>
      <c r="I1" s="20" t="s">
        <v>2</v>
      </c>
      <c r="J1" s="20"/>
      <c r="K1" s="20"/>
      <c r="L1" s="20"/>
      <c r="M1" s="20"/>
      <c r="N1" s="21"/>
      <c r="O1" s="21"/>
      <c r="S1" t="s">
        <v>111</v>
      </c>
    </row>
    <row r="2" spans="1:19" ht="12" customHeight="1">
      <c r="A2" s="20" t="s">
        <v>3</v>
      </c>
      <c r="B2" s="20"/>
      <c r="C2" s="20"/>
      <c r="D2" s="20"/>
      <c r="E2" s="21"/>
      <c r="F2" s="21"/>
      <c r="G2" s="20"/>
      <c r="H2" s="20"/>
      <c r="I2" s="20"/>
      <c r="J2" s="21"/>
      <c r="K2" s="21"/>
      <c r="L2" s="21"/>
      <c r="M2" s="21"/>
      <c r="N2" s="21"/>
      <c r="O2" s="21"/>
    </row>
    <row r="3" spans="1:19" s="2" customFormat="1" ht="11.1" customHeight="1">
      <c r="A3" s="54" t="s">
        <v>4</v>
      </c>
      <c r="B3" s="55" t="s">
        <v>5</v>
      </c>
      <c r="C3" s="56" t="s">
        <v>54</v>
      </c>
      <c r="D3" s="53" t="s">
        <v>6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44" t="s">
        <v>49</v>
      </c>
      <c r="S3" s="47" t="s">
        <v>17</v>
      </c>
    </row>
    <row r="4" spans="1:19" s="2" customFormat="1" ht="63.75" customHeight="1">
      <c r="A4" s="54"/>
      <c r="B4" s="55"/>
      <c r="C4" s="56"/>
      <c r="D4" s="36" t="s">
        <v>7</v>
      </c>
      <c r="E4" s="36" t="s">
        <v>8</v>
      </c>
      <c r="F4" s="36" t="s">
        <v>9</v>
      </c>
      <c r="G4" s="37" t="s">
        <v>21</v>
      </c>
      <c r="H4" s="36" t="s">
        <v>10</v>
      </c>
      <c r="I4" s="37" t="s">
        <v>23</v>
      </c>
      <c r="J4" s="37" t="s">
        <v>22</v>
      </c>
      <c r="K4" s="36" t="s">
        <v>11</v>
      </c>
      <c r="L4" s="36" t="s">
        <v>13</v>
      </c>
      <c r="M4" s="36" t="s">
        <v>12</v>
      </c>
      <c r="N4" s="37" t="s">
        <v>14</v>
      </c>
      <c r="O4" s="37" t="s">
        <v>15</v>
      </c>
      <c r="P4" s="37" t="s">
        <v>16</v>
      </c>
      <c r="Q4" s="40" t="s">
        <v>25</v>
      </c>
      <c r="R4" s="45"/>
      <c r="S4" s="48"/>
    </row>
    <row r="5" spans="1:19" s="2" customFormat="1" ht="11.1" customHeight="1">
      <c r="A5" s="54"/>
      <c r="B5" s="55"/>
      <c r="C5" s="56"/>
      <c r="D5" s="38" t="s">
        <v>18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5"/>
      <c r="S5" s="48"/>
    </row>
    <row r="6" spans="1:19" s="2" customFormat="1" ht="11.1" customHeight="1">
      <c r="A6" s="54"/>
      <c r="B6" s="55"/>
      <c r="C6" s="56"/>
      <c r="D6" s="39">
        <v>4635.8100000000004</v>
      </c>
      <c r="E6" s="39">
        <v>1744.83</v>
      </c>
      <c r="F6" s="39">
        <v>3585.85</v>
      </c>
      <c r="G6" s="39">
        <v>791.39</v>
      </c>
      <c r="H6" s="39">
        <v>44.98</v>
      </c>
      <c r="I6" s="39">
        <v>190.33</v>
      </c>
      <c r="J6" s="39">
        <v>495.55</v>
      </c>
      <c r="K6" s="39">
        <v>399.47</v>
      </c>
      <c r="L6" s="39">
        <v>704.8</v>
      </c>
      <c r="M6" s="39">
        <v>187.78</v>
      </c>
      <c r="N6" s="39">
        <v>304.60000000000002</v>
      </c>
      <c r="O6" s="39">
        <v>0</v>
      </c>
      <c r="P6" s="39">
        <v>1658.32</v>
      </c>
      <c r="Q6" s="35">
        <v>0</v>
      </c>
      <c r="R6" s="45"/>
      <c r="S6" s="48"/>
    </row>
    <row r="7" spans="1:19" s="2" customFormat="1" ht="11.1" customHeight="1">
      <c r="A7" s="54"/>
      <c r="B7" s="55"/>
      <c r="C7" s="56"/>
      <c r="D7" s="38" t="s">
        <v>19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5"/>
      <c r="S7" s="48"/>
    </row>
    <row r="8" spans="1:19" s="2" customFormat="1" ht="11.1" customHeight="1">
      <c r="A8" s="54"/>
      <c r="B8" s="55"/>
      <c r="C8" s="56"/>
      <c r="D8" s="39" t="s">
        <v>24</v>
      </c>
      <c r="E8" s="39">
        <v>665.61</v>
      </c>
      <c r="F8" s="39">
        <v>0</v>
      </c>
      <c r="G8" s="39">
        <v>0</v>
      </c>
      <c r="H8" s="39">
        <v>151.41999999999999</v>
      </c>
      <c r="I8" s="39">
        <v>295.07</v>
      </c>
      <c r="J8" s="39">
        <v>420.48</v>
      </c>
      <c r="K8" s="39">
        <v>281.58</v>
      </c>
      <c r="L8" s="39">
        <v>638.37</v>
      </c>
      <c r="M8" s="39">
        <v>263.75</v>
      </c>
      <c r="N8" s="39">
        <v>86.81</v>
      </c>
      <c r="O8" s="39">
        <v>0</v>
      </c>
      <c r="P8" s="39">
        <v>556.64</v>
      </c>
      <c r="Q8" s="39">
        <v>1744.13</v>
      </c>
      <c r="R8" s="45"/>
      <c r="S8" s="48"/>
    </row>
    <row r="9" spans="1:19" s="2" customFormat="1" ht="11.1" customHeight="1">
      <c r="A9" s="54"/>
      <c r="B9" s="55"/>
      <c r="C9" s="56"/>
      <c r="D9" s="38" t="s">
        <v>20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5"/>
      <c r="S9" s="48"/>
    </row>
    <row r="10" spans="1:19" s="2" customFormat="1" ht="11.1" customHeight="1">
      <c r="A10" s="54"/>
      <c r="B10" s="55"/>
      <c r="C10" s="56"/>
      <c r="D10" s="39" t="s">
        <v>24</v>
      </c>
      <c r="E10" s="39">
        <v>274.52999999999997</v>
      </c>
      <c r="F10" s="39"/>
      <c r="G10" s="39"/>
      <c r="H10" s="39">
        <v>138.99</v>
      </c>
      <c r="I10" s="39">
        <v>302.61</v>
      </c>
      <c r="J10" s="39">
        <v>530.74</v>
      </c>
      <c r="K10" s="39">
        <v>286.7</v>
      </c>
      <c r="L10" s="39">
        <v>668.13</v>
      </c>
      <c r="M10" s="39">
        <v>248.82</v>
      </c>
      <c r="N10" s="39">
        <v>60.94</v>
      </c>
      <c r="O10" s="39">
        <v>888.76</v>
      </c>
      <c r="P10" s="39">
        <v>370.08</v>
      </c>
      <c r="Q10" s="39">
        <v>0</v>
      </c>
      <c r="R10" s="46"/>
      <c r="S10" s="49"/>
    </row>
    <row r="11" spans="1:19" s="2" customFormat="1" ht="9.9499999999999993" customHeight="1">
      <c r="A11" s="50" t="s">
        <v>26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</row>
    <row r="12" spans="1:19" s="2" customFormat="1" ht="9.9499999999999993" customHeight="1">
      <c r="A12" s="22">
        <v>1</v>
      </c>
      <c r="B12" s="23" t="s">
        <v>43</v>
      </c>
      <c r="C12" s="22">
        <v>1273.5999999999999</v>
      </c>
      <c r="D12" s="24">
        <v>0</v>
      </c>
      <c r="E12" s="24">
        <f>E8*C12/1000</f>
        <v>847.72089599999993</v>
      </c>
      <c r="F12" s="24">
        <v>0</v>
      </c>
      <c r="G12" s="24">
        <v>0</v>
      </c>
      <c r="H12" s="24">
        <v>0</v>
      </c>
      <c r="I12" s="24">
        <f>I8*C12/1000</f>
        <v>375.80115199999995</v>
      </c>
      <c r="J12" s="24">
        <f>J8*C12/1000</f>
        <v>535.52332799999999</v>
      </c>
      <c r="K12" s="24">
        <f>K8*C12/1000</f>
        <v>358.62028799999996</v>
      </c>
      <c r="L12" s="24">
        <f>L8*C12/1000</f>
        <v>813.02803199999994</v>
      </c>
      <c r="M12" s="24">
        <f>M8*C12/1000</f>
        <v>335.91199999999998</v>
      </c>
      <c r="N12" s="24">
        <v>0</v>
      </c>
      <c r="O12" s="24">
        <v>0</v>
      </c>
      <c r="P12" s="24">
        <v>0</v>
      </c>
      <c r="Q12" s="24">
        <v>0</v>
      </c>
      <c r="R12" s="24">
        <f>SUM(D12:Q12)</f>
        <v>3266.6056959999992</v>
      </c>
      <c r="S12" s="22" t="s">
        <v>100</v>
      </c>
    </row>
    <row r="13" spans="1:19" s="2" customFormat="1" ht="9.9499999999999993" customHeight="1">
      <c r="A13" s="22">
        <v>2</v>
      </c>
      <c r="B13" s="23" t="s">
        <v>44</v>
      </c>
      <c r="C13" s="22">
        <v>3157.3</v>
      </c>
      <c r="D13" s="24">
        <v>0</v>
      </c>
      <c r="E13" s="24">
        <f>E8*C13/1000</f>
        <v>2101.5304530000003</v>
      </c>
      <c r="F13" s="24">
        <v>0</v>
      </c>
      <c r="G13" s="24">
        <v>0</v>
      </c>
      <c r="H13" s="24">
        <v>0</v>
      </c>
      <c r="I13" s="24">
        <f>I8*C13/1000</f>
        <v>931.6245110000001</v>
      </c>
      <c r="J13" s="24">
        <f>J8*C13/1000</f>
        <v>1327.5815040000002</v>
      </c>
      <c r="K13" s="24">
        <f>K8*C13/1000</f>
        <v>889.03253399999994</v>
      </c>
      <c r="L13" s="24">
        <f>L8*C13/1000</f>
        <v>2015.5256010000001</v>
      </c>
      <c r="M13" s="24">
        <f>M8*C13/1000</f>
        <v>832.73787500000003</v>
      </c>
      <c r="N13" s="24">
        <v>0</v>
      </c>
      <c r="O13" s="24">
        <v>0</v>
      </c>
      <c r="P13" s="24">
        <v>0</v>
      </c>
      <c r="Q13" s="24">
        <v>0</v>
      </c>
      <c r="R13" s="24">
        <f>SUM(E13:Q13)</f>
        <v>8098.032478000001</v>
      </c>
      <c r="S13" s="22" t="s">
        <v>105</v>
      </c>
    </row>
    <row r="14" spans="1:19" s="2" customFormat="1" ht="9.9499999999999993" customHeight="1">
      <c r="A14" s="22">
        <v>3</v>
      </c>
      <c r="B14" s="25" t="s">
        <v>46</v>
      </c>
      <c r="C14" s="22">
        <v>2199.3000000000002</v>
      </c>
      <c r="D14" s="24">
        <v>0</v>
      </c>
      <c r="E14" s="24">
        <f>E8*C14/1000</f>
        <v>1463.8760730000001</v>
      </c>
      <c r="F14" s="24">
        <v>0</v>
      </c>
      <c r="G14" s="24">
        <v>0</v>
      </c>
      <c r="H14" s="24">
        <v>0</v>
      </c>
      <c r="I14" s="24">
        <f>I8*C14/1000</f>
        <v>648.947451</v>
      </c>
      <c r="J14" s="24">
        <f>J8*C14/1000</f>
        <v>924.76166400000011</v>
      </c>
      <c r="K14" s="24">
        <f>K8*C14/1000</f>
        <v>619.27889399999992</v>
      </c>
      <c r="L14" s="24">
        <f>L8*C14/1000</f>
        <v>1403.9671410000001</v>
      </c>
      <c r="M14" s="24">
        <f>M8*C14/1000</f>
        <v>580.06537500000002</v>
      </c>
      <c r="N14" s="24">
        <v>0</v>
      </c>
      <c r="O14" s="24">
        <v>0</v>
      </c>
      <c r="P14" s="24">
        <v>0</v>
      </c>
      <c r="Q14" s="24">
        <v>0</v>
      </c>
      <c r="R14" s="24">
        <f>SUM(E14:Q14)</f>
        <v>5640.8965980000012</v>
      </c>
      <c r="S14" s="22" t="s">
        <v>100</v>
      </c>
    </row>
    <row r="15" spans="1:19" s="2" customFormat="1" ht="9.9499999999999993" customHeight="1">
      <c r="A15" s="22">
        <v>4</v>
      </c>
      <c r="B15" s="23" t="s">
        <v>48</v>
      </c>
      <c r="C15" s="22">
        <v>2480.3000000000002</v>
      </c>
      <c r="D15" s="24">
        <v>0</v>
      </c>
      <c r="E15" s="24">
        <f>E8*C15/1000</f>
        <v>1650.9124830000003</v>
      </c>
      <c r="F15" s="24">
        <v>0</v>
      </c>
      <c r="G15" s="24">
        <v>0</v>
      </c>
      <c r="H15" s="24">
        <v>0</v>
      </c>
      <c r="I15" s="24">
        <f>I8*C15/1000</f>
        <v>731.862121</v>
      </c>
      <c r="J15" s="24">
        <f>J8*C15/1000</f>
        <v>1042.9165440000002</v>
      </c>
      <c r="K15" s="24">
        <f>K8*C15/1000</f>
        <v>698.40287400000011</v>
      </c>
      <c r="L15" s="24">
        <f>L8*C15/1000</f>
        <v>1583.349111</v>
      </c>
      <c r="M15" s="24">
        <f>M8*C15/1000</f>
        <v>654.179125</v>
      </c>
      <c r="N15" s="24">
        <v>0</v>
      </c>
      <c r="O15" s="24">
        <v>0</v>
      </c>
      <c r="P15" s="24">
        <v>0</v>
      </c>
      <c r="Q15" s="24">
        <v>0</v>
      </c>
      <c r="R15" s="24">
        <f>SUM(D15:Q15)</f>
        <v>6361.6222580000003</v>
      </c>
      <c r="S15" s="19" t="s">
        <v>113</v>
      </c>
    </row>
    <row r="16" spans="1:19" s="2" customFormat="1" ht="9.9499999999999993" customHeight="1">
      <c r="A16" s="22"/>
      <c r="B16" s="26" t="s">
        <v>50</v>
      </c>
      <c r="C16" s="22">
        <f>SUM(C12:C15)</f>
        <v>9110.5</v>
      </c>
      <c r="D16" s="22">
        <f t="shared" ref="D16:Q16" si="0">SUM(D12:D15)</f>
        <v>0</v>
      </c>
      <c r="E16" s="22">
        <f t="shared" si="0"/>
        <v>6064.0399050000005</v>
      </c>
      <c r="F16" s="22">
        <f t="shared" si="0"/>
        <v>0</v>
      </c>
      <c r="G16" s="22">
        <f t="shared" si="0"/>
        <v>0</v>
      </c>
      <c r="H16" s="22">
        <f t="shared" si="0"/>
        <v>0</v>
      </c>
      <c r="I16" s="22">
        <f t="shared" si="0"/>
        <v>2688.2352350000001</v>
      </c>
      <c r="J16" s="22">
        <f t="shared" si="0"/>
        <v>3830.7830400000007</v>
      </c>
      <c r="K16" s="22">
        <f t="shared" si="0"/>
        <v>2565.3345900000004</v>
      </c>
      <c r="L16" s="22">
        <f t="shared" si="0"/>
        <v>5815.8698850000001</v>
      </c>
      <c r="M16" s="22">
        <f t="shared" si="0"/>
        <v>2402.8943750000003</v>
      </c>
      <c r="N16" s="22">
        <f t="shared" si="0"/>
        <v>0</v>
      </c>
      <c r="O16" s="22">
        <f t="shared" si="0"/>
        <v>0</v>
      </c>
      <c r="P16" s="22">
        <f t="shared" si="0"/>
        <v>0</v>
      </c>
      <c r="Q16" s="22">
        <f t="shared" si="0"/>
        <v>0</v>
      </c>
      <c r="R16" s="27">
        <f>SUM(R12:R15)</f>
        <v>23367.157029999998</v>
      </c>
      <c r="S16" s="22"/>
    </row>
    <row r="17" spans="1:19" s="2" customFormat="1" ht="9.9499999999999993" customHeight="1">
      <c r="A17" s="41" t="s">
        <v>27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3"/>
    </row>
    <row r="18" spans="1:19" s="2" customFormat="1" ht="9.9499999999999993" customHeight="1">
      <c r="A18" s="22">
        <v>5</v>
      </c>
      <c r="B18" s="28" t="s">
        <v>45</v>
      </c>
      <c r="C18" s="29">
        <v>1032.5</v>
      </c>
      <c r="D18" s="24">
        <v>0</v>
      </c>
      <c r="E18" s="24">
        <f>E8*C18/1000</f>
        <v>687.24232500000005</v>
      </c>
      <c r="F18" s="24">
        <v>0</v>
      </c>
      <c r="G18" s="24">
        <v>0</v>
      </c>
      <c r="H18" s="24">
        <v>0</v>
      </c>
      <c r="I18" s="24">
        <f>I8*C18/1000</f>
        <v>304.65977499999997</v>
      </c>
      <c r="J18" s="24">
        <f>J8*C18/1000</f>
        <v>434.14560000000006</v>
      </c>
      <c r="K18" s="24">
        <v>0</v>
      </c>
      <c r="L18" s="24">
        <f>L8*C18/1000</f>
        <v>659.11702500000001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f>SUM(D18:Q18)</f>
        <v>2085.1647250000001</v>
      </c>
      <c r="S18" s="22" t="s">
        <v>105</v>
      </c>
    </row>
    <row r="19" spans="1:19" s="2" customFormat="1" ht="9.9499999999999993" customHeight="1">
      <c r="A19" s="22">
        <v>6</v>
      </c>
      <c r="B19" s="23" t="s">
        <v>51</v>
      </c>
      <c r="C19" s="24">
        <v>2939.9</v>
      </c>
      <c r="D19" s="24">
        <v>0</v>
      </c>
      <c r="E19" s="24">
        <f>E8*C19/1000</f>
        <v>1956.8268390000001</v>
      </c>
      <c r="F19" s="24">
        <v>0</v>
      </c>
      <c r="G19" s="24">
        <v>0</v>
      </c>
      <c r="H19" s="24">
        <v>0</v>
      </c>
      <c r="I19" s="24">
        <f>I8*C19/1000</f>
        <v>867.47629300000006</v>
      </c>
      <c r="J19" s="24">
        <v>0</v>
      </c>
      <c r="K19" s="24">
        <v>0</v>
      </c>
      <c r="L19" s="24">
        <f>L8*C19/1000</f>
        <v>1876.7439629999999</v>
      </c>
      <c r="M19" s="24">
        <f>M8*C19/1000</f>
        <v>775.39862500000004</v>
      </c>
      <c r="N19" s="24">
        <v>0</v>
      </c>
      <c r="O19" s="24">
        <v>0</v>
      </c>
      <c r="P19" s="24">
        <v>0</v>
      </c>
      <c r="Q19" s="24">
        <v>0</v>
      </c>
      <c r="R19" s="24">
        <f>SUM(D19:Q19)</f>
        <v>5476.4457199999997</v>
      </c>
      <c r="S19" s="22" t="s">
        <v>105</v>
      </c>
    </row>
    <row r="20" spans="1:19" s="2" customFormat="1" ht="9.9499999999999993" customHeight="1">
      <c r="A20" s="22"/>
      <c r="B20" s="26" t="s">
        <v>50</v>
      </c>
      <c r="C20" s="24">
        <f>SUM(C18:C19)</f>
        <v>3972.4</v>
      </c>
      <c r="D20" s="24">
        <f t="shared" ref="D20:Q20" si="1">SUM(D18:D19)</f>
        <v>0</v>
      </c>
      <c r="E20" s="24">
        <f t="shared" si="1"/>
        <v>2644.069164</v>
      </c>
      <c r="F20" s="24">
        <f t="shared" si="1"/>
        <v>0</v>
      </c>
      <c r="G20" s="24">
        <f t="shared" si="1"/>
        <v>0</v>
      </c>
      <c r="H20" s="24">
        <f t="shared" si="1"/>
        <v>0</v>
      </c>
      <c r="I20" s="24">
        <f t="shared" si="1"/>
        <v>1172.136068</v>
      </c>
      <c r="J20" s="24">
        <f t="shared" si="1"/>
        <v>434.14560000000006</v>
      </c>
      <c r="K20" s="24">
        <f t="shared" si="1"/>
        <v>0</v>
      </c>
      <c r="L20" s="24">
        <f t="shared" si="1"/>
        <v>2535.8609879999999</v>
      </c>
      <c r="M20" s="24">
        <f t="shared" si="1"/>
        <v>775.39862500000004</v>
      </c>
      <c r="N20" s="24">
        <f t="shared" si="1"/>
        <v>0</v>
      </c>
      <c r="O20" s="24">
        <f t="shared" si="1"/>
        <v>0</v>
      </c>
      <c r="P20" s="24">
        <f t="shared" si="1"/>
        <v>0</v>
      </c>
      <c r="Q20" s="24">
        <f t="shared" si="1"/>
        <v>0</v>
      </c>
      <c r="R20" s="27">
        <f>SUM(R18:R19)</f>
        <v>7561.6104450000003</v>
      </c>
      <c r="S20" s="22"/>
    </row>
    <row r="21" spans="1:19" s="2" customFormat="1" ht="9.9499999999999993" customHeight="1">
      <c r="A21" s="41" t="s">
        <v>28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3"/>
    </row>
    <row r="22" spans="1:19" s="2" customFormat="1" ht="9.9499999999999993" customHeight="1">
      <c r="A22" s="30">
        <v>7</v>
      </c>
      <c r="B22" s="23" t="s">
        <v>109</v>
      </c>
      <c r="C22" s="22">
        <v>519.29999999999995</v>
      </c>
      <c r="D22" s="24">
        <f>D6*C22/1000</f>
        <v>2407.3761329999998</v>
      </c>
      <c r="E22" s="24">
        <f>E6*C22/1000</f>
        <v>906.09021899999993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f>SUM(D22:Q22)</f>
        <v>3313.4663519999995</v>
      </c>
      <c r="S22" s="31" t="s">
        <v>101</v>
      </c>
    </row>
    <row r="23" spans="1:19" s="2" customFormat="1" ht="9.9499999999999993" customHeight="1">
      <c r="A23" s="23">
        <v>8</v>
      </c>
      <c r="B23" s="23" t="s">
        <v>110</v>
      </c>
      <c r="C23" s="24">
        <v>410.9</v>
      </c>
      <c r="D23" s="24">
        <v>0</v>
      </c>
      <c r="E23" s="24">
        <f>E6*C23/1000</f>
        <v>716.95064699999989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f>SUM(D23:Q23)</f>
        <v>716.95064699999989</v>
      </c>
      <c r="S23" s="31" t="s">
        <v>101</v>
      </c>
    </row>
    <row r="24" spans="1:19" s="2" customFormat="1" ht="9.9499999999999993" customHeight="1">
      <c r="A24" s="22"/>
      <c r="B24" s="26" t="s">
        <v>50</v>
      </c>
      <c r="C24" s="24">
        <f>SUM(C22:C23)</f>
        <v>930.19999999999993</v>
      </c>
      <c r="D24" s="24">
        <f>SUM(D22:D23)</f>
        <v>2407.3761329999998</v>
      </c>
      <c r="E24" s="24">
        <f>SUM(E22:E23)</f>
        <v>1623.0408659999998</v>
      </c>
      <c r="F24" s="24">
        <f t="shared" ref="F24:Q24" si="2">SUM(F23)</f>
        <v>0</v>
      </c>
      <c r="G24" s="24">
        <f t="shared" si="2"/>
        <v>0</v>
      </c>
      <c r="H24" s="24">
        <f t="shared" si="2"/>
        <v>0</v>
      </c>
      <c r="I24" s="24">
        <f t="shared" si="2"/>
        <v>0</v>
      </c>
      <c r="J24" s="24">
        <f t="shared" si="2"/>
        <v>0</v>
      </c>
      <c r="K24" s="24">
        <f t="shared" si="2"/>
        <v>0</v>
      </c>
      <c r="L24" s="24">
        <f t="shared" si="2"/>
        <v>0</v>
      </c>
      <c r="M24" s="24">
        <f t="shared" si="2"/>
        <v>0</v>
      </c>
      <c r="N24" s="24">
        <f t="shared" si="2"/>
        <v>0</v>
      </c>
      <c r="O24" s="24">
        <f t="shared" si="2"/>
        <v>0</v>
      </c>
      <c r="P24" s="24">
        <f t="shared" si="2"/>
        <v>0</v>
      </c>
      <c r="Q24" s="24">
        <f t="shared" si="2"/>
        <v>0</v>
      </c>
      <c r="R24" s="27">
        <f>SUM(R22:R23)</f>
        <v>4030.4169989999991</v>
      </c>
      <c r="S24" s="22"/>
    </row>
    <row r="25" spans="1:19" s="2" customFormat="1" ht="9.9499999999999993" customHeight="1">
      <c r="A25" s="41" t="s">
        <v>29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</row>
    <row r="26" spans="1:19" s="2" customFormat="1" ht="9.9499999999999993" customHeight="1">
      <c r="A26" s="22">
        <v>9</v>
      </c>
      <c r="B26" s="23" t="s">
        <v>53</v>
      </c>
      <c r="C26" s="22">
        <v>450.9</v>
      </c>
      <c r="D26" s="24">
        <f>D6*C26/1000</f>
        <v>2090.2867289999999</v>
      </c>
      <c r="E26" s="24">
        <f>E6*C26/1000</f>
        <v>786.74384699999996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f>SUM(D26:Q26)</f>
        <v>2877.0305760000001</v>
      </c>
      <c r="S26" s="22" t="s">
        <v>106</v>
      </c>
    </row>
    <row r="27" spans="1:19" s="2" customFormat="1" ht="9.9499999999999993" customHeight="1">
      <c r="A27" s="22">
        <v>10</v>
      </c>
      <c r="B27" s="23" t="s">
        <v>56</v>
      </c>
      <c r="C27" s="22">
        <v>549.9</v>
      </c>
      <c r="D27" s="24">
        <f>D6*C27/1000</f>
        <v>2549.2319190000003</v>
      </c>
      <c r="E27" s="24">
        <f>E6*C27/1000</f>
        <v>959.48201699999993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f>SUM(D27:Q27)</f>
        <v>3508.7139360000001</v>
      </c>
      <c r="S27" s="22" t="s">
        <v>106</v>
      </c>
    </row>
    <row r="28" spans="1:19" s="2" customFormat="1" ht="9.9499999999999993" customHeight="1">
      <c r="A28" s="22">
        <v>11</v>
      </c>
      <c r="B28" s="23" t="s">
        <v>39</v>
      </c>
      <c r="C28" s="22">
        <v>534.79999999999995</v>
      </c>
      <c r="D28" s="24">
        <f>D6*C28/1000</f>
        <v>2479.2311880000002</v>
      </c>
      <c r="E28" s="24">
        <f>E6*C28/1000</f>
        <v>933.13508399999989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f>SUM(D28:Q28)</f>
        <v>3412.3662720000002</v>
      </c>
      <c r="S28" s="22" t="s">
        <v>106</v>
      </c>
    </row>
    <row r="29" spans="1:19" s="2" customFormat="1" ht="9.9499999999999993" customHeight="1">
      <c r="A29" s="22"/>
      <c r="B29" s="32" t="s">
        <v>50</v>
      </c>
      <c r="C29" s="24">
        <f t="shared" ref="C29:R29" si="3">SUM(C26:C28)</f>
        <v>1535.6</v>
      </c>
      <c r="D29" s="24">
        <f t="shared" si="3"/>
        <v>7118.7498360000009</v>
      </c>
      <c r="E29" s="24">
        <f t="shared" si="3"/>
        <v>2679.360948</v>
      </c>
      <c r="F29" s="24">
        <f t="shared" si="3"/>
        <v>0</v>
      </c>
      <c r="G29" s="24">
        <f t="shared" si="3"/>
        <v>0</v>
      </c>
      <c r="H29" s="24">
        <f t="shared" si="3"/>
        <v>0</v>
      </c>
      <c r="I29" s="24">
        <f t="shared" si="3"/>
        <v>0</v>
      </c>
      <c r="J29" s="24">
        <f t="shared" si="3"/>
        <v>0</v>
      </c>
      <c r="K29" s="24">
        <f t="shared" si="3"/>
        <v>0</v>
      </c>
      <c r="L29" s="24">
        <f t="shared" si="3"/>
        <v>0</v>
      </c>
      <c r="M29" s="24">
        <f t="shared" si="3"/>
        <v>0</v>
      </c>
      <c r="N29" s="24">
        <f t="shared" si="3"/>
        <v>0</v>
      </c>
      <c r="O29" s="24">
        <f t="shared" si="3"/>
        <v>0</v>
      </c>
      <c r="P29" s="24">
        <f t="shared" si="3"/>
        <v>0</v>
      </c>
      <c r="Q29" s="24">
        <f t="shared" si="3"/>
        <v>0</v>
      </c>
      <c r="R29" s="27">
        <f t="shared" si="3"/>
        <v>9798.1107840000004</v>
      </c>
      <c r="S29" s="22"/>
    </row>
    <row r="30" spans="1:19" s="2" customFormat="1" ht="9.9499999999999993" customHeight="1">
      <c r="A30" s="41" t="s">
        <v>30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</row>
    <row r="31" spans="1:19" s="2" customFormat="1" ht="9.9499999999999993" customHeight="1">
      <c r="A31" s="22">
        <v>12</v>
      </c>
      <c r="B31" s="23" t="s">
        <v>35</v>
      </c>
      <c r="C31" s="24">
        <v>401.8</v>
      </c>
      <c r="D31" s="24">
        <f>D6*C31/1000</f>
        <v>1862.6684580000001</v>
      </c>
      <c r="E31" s="24">
        <f>E6*C31/1000</f>
        <v>701.07269400000007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f>SUM(D31:P31)</f>
        <v>2563.7411520000001</v>
      </c>
      <c r="S31" s="22" t="s">
        <v>102</v>
      </c>
    </row>
    <row r="32" spans="1:19" s="2" customFormat="1" ht="9.9499999999999993" customHeight="1">
      <c r="A32" s="22">
        <v>13</v>
      </c>
      <c r="B32" s="23" t="s">
        <v>36</v>
      </c>
      <c r="C32" s="24">
        <v>590.1</v>
      </c>
      <c r="D32" s="24">
        <f>D6*C32/1000</f>
        <v>2735.5914809999999</v>
      </c>
      <c r="E32" s="24">
        <f>E6*C32/1000</f>
        <v>1029.6241829999999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>SUM(D32:P32)</f>
        <v>3765.2156639999998</v>
      </c>
      <c r="S32" s="22" t="s">
        <v>102</v>
      </c>
    </row>
    <row r="33" spans="1:19" s="2" customFormat="1" ht="24.75" customHeight="1">
      <c r="A33" s="22">
        <v>14</v>
      </c>
      <c r="B33" s="25" t="s">
        <v>38</v>
      </c>
      <c r="C33" s="24">
        <v>719.7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f>M6*C33/1000</f>
        <v>135.14526599999999</v>
      </c>
      <c r="N33" s="24">
        <v>0</v>
      </c>
      <c r="O33" s="24">
        <v>0</v>
      </c>
      <c r="P33" s="24">
        <v>0</v>
      </c>
      <c r="Q33" s="24">
        <v>0</v>
      </c>
      <c r="R33" s="24">
        <f>SUM(D33:P33)</f>
        <v>135.14526599999999</v>
      </c>
      <c r="S33" s="18" t="s">
        <v>108</v>
      </c>
    </row>
    <row r="34" spans="1:19" s="2" customFormat="1" ht="9.9499999999999993" customHeight="1">
      <c r="A34" s="22"/>
      <c r="B34" s="32" t="s">
        <v>50</v>
      </c>
      <c r="C34" s="29">
        <f t="shared" ref="C34:R34" si="4">SUM(C31:C33)</f>
        <v>1711.6000000000001</v>
      </c>
      <c r="D34" s="29">
        <f t="shared" si="4"/>
        <v>4598.2599389999996</v>
      </c>
      <c r="E34" s="29">
        <f t="shared" si="4"/>
        <v>1730.6968769999999</v>
      </c>
      <c r="F34" s="29">
        <f t="shared" si="4"/>
        <v>0</v>
      </c>
      <c r="G34" s="29">
        <f t="shared" si="4"/>
        <v>0</v>
      </c>
      <c r="H34" s="29">
        <f t="shared" si="4"/>
        <v>0</v>
      </c>
      <c r="I34" s="29">
        <f t="shared" si="4"/>
        <v>0</v>
      </c>
      <c r="J34" s="29">
        <f t="shared" si="4"/>
        <v>0</v>
      </c>
      <c r="K34" s="29">
        <f t="shared" si="4"/>
        <v>0</v>
      </c>
      <c r="L34" s="29">
        <f t="shared" si="4"/>
        <v>0</v>
      </c>
      <c r="M34" s="29">
        <f t="shared" si="4"/>
        <v>135.14526599999999</v>
      </c>
      <c r="N34" s="29">
        <f t="shared" si="4"/>
        <v>0</v>
      </c>
      <c r="O34" s="29">
        <f t="shared" si="4"/>
        <v>0</v>
      </c>
      <c r="P34" s="29">
        <f t="shared" si="4"/>
        <v>0</v>
      </c>
      <c r="Q34" s="29">
        <f t="shared" si="4"/>
        <v>0</v>
      </c>
      <c r="R34" s="27">
        <f t="shared" si="4"/>
        <v>6464.1020819999994</v>
      </c>
      <c r="S34" s="22"/>
    </row>
    <row r="35" spans="1:19" s="2" customFormat="1" ht="9.9499999999999993" customHeight="1">
      <c r="A35" s="41" t="s">
        <v>31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3"/>
    </row>
    <row r="36" spans="1:19" s="2" customFormat="1" ht="9.9499999999999993" customHeight="1">
      <c r="A36" s="22">
        <v>15</v>
      </c>
      <c r="B36" s="23" t="s">
        <v>41</v>
      </c>
      <c r="C36" s="24">
        <v>612.79999999999995</v>
      </c>
      <c r="D36" s="24">
        <f>D6*C36/1000</f>
        <v>2840.824368</v>
      </c>
      <c r="E36" s="24">
        <f>E6*C36/1000</f>
        <v>1069.2318239999997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>SUM(D36:P36)</f>
        <v>3910.056192</v>
      </c>
      <c r="S36" s="22" t="s">
        <v>103</v>
      </c>
    </row>
    <row r="37" spans="1:19" s="2" customFormat="1" ht="9.9499999999999993" customHeight="1">
      <c r="A37" s="22">
        <v>16</v>
      </c>
      <c r="B37" s="23" t="s">
        <v>42</v>
      </c>
      <c r="C37" s="24">
        <v>546.6</v>
      </c>
      <c r="D37" s="24">
        <f>D6*C37/1000</f>
        <v>2533.9337460000002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f>SUM(D37:P37)</f>
        <v>2533.9337460000002</v>
      </c>
      <c r="S37" s="19" t="s">
        <v>112</v>
      </c>
    </row>
    <row r="38" spans="1:19" s="2" customFormat="1" ht="9.9499999999999993" customHeight="1">
      <c r="A38" s="22">
        <v>17</v>
      </c>
      <c r="B38" s="23" t="s">
        <v>47</v>
      </c>
      <c r="C38" s="24">
        <v>542.70000000000005</v>
      </c>
      <c r="D38" s="24">
        <f>D6*C38/1000</f>
        <v>2515.8540870000002</v>
      </c>
      <c r="E38" s="24">
        <f>E6*C38/1000</f>
        <v>946.91924100000006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f>SUM(D38:P38)</f>
        <v>3462.7733280000002</v>
      </c>
      <c r="S38" s="22" t="s">
        <v>104</v>
      </c>
    </row>
    <row r="39" spans="1:19" s="2" customFormat="1" ht="9.9499999999999993" customHeight="1">
      <c r="A39" s="22"/>
      <c r="B39" s="32" t="s">
        <v>50</v>
      </c>
      <c r="C39" s="29">
        <f t="shared" ref="C39:R39" si="5">SUM(C36:C38)</f>
        <v>1702.1000000000001</v>
      </c>
      <c r="D39" s="29">
        <f t="shared" si="5"/>
        <v>7890.6122009999999</v>
      </c>
      <c r="E39" s="29">
        <f t="shared" si="5"/>
        <v>2016.1510649999998</v>
      </c>
      <c r="F39" s="29">
        <f t="shared" si="5"/>
        <v>0</v>
      </c>
      <c r="G39" s="29">
        <f t="shared" si="5"/>
        <v>0</v>
      </c>
      <c r="H39" s="29">
        <f t="shared" si="5"/>
        <v>0</v>
      </c>
      <c r="I39" s="29">
        <f t="shared" si="5"/>
        <v>0</v>
      </c>
      <c r="J39" s="29">
        <f t="shared" si="5"/>
        <v>0</v>
      </c>
      <c r="K39" s="29">
        <f t="shared" si="5"/>
        <v>0</v>
      </c>
      <c r="L39" s="29">
        <f t="shared" si="5"/>
        <v>0</v>
      </c>
      <c r="M39" s="29">
        <f t="shared" si="5"/>
        <v>0</v>
      </c>
      <c r="N39" s="29">
        <f t="shared" si="5"/>
        <v>0</v>
      </c>
      <c r="O39" s="29">
        <f t="shared" si="5"/>
        <v>0</v>
      </c>
      <c r="P39" s="29">
        <f t="shared" si="5"/>
        <v>0</v>
      </c>
      <c r="Q39" s="29">
        <f t="shared" si="5"/>
        <v>0</v>
      </c>
      <c r="R39" s="27">
        <f t="shared" si="5"/>
        <v>9906.7632660000017</v>
      </c>
      <c r="S39" s="22"/>
    </row>
    <row r="40" spans="1:19" s="2" customFormat="1" ht="9.9499999999999993" customHeight="1">
      <c r="A40" s="41" t="s">
        <v>55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</row>
    <row r="41" spans="1:19" s="2" customFormat="1" ht="9.9499999999999993" customHeight="1">
      <c r="A41" s="33">
        <v>18</v>
      </c>
      <c r="B41" s="23" t="s">
        <v>37</v>
      </c>
      <c r="C41" s="22">
        <v>390</v>
      </c>
      <c r="D41" s="24">
        <f>D6*C41/1000</f>
        <v>1807.9659000000001</v>
      </c>
      <c r="E41" s="24">
        <f>E6*C41/1000</f>
        <v>680.4837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f>SUM(D41:P41)</f>
        <v>2488.4495999999999</v>
      </c>
      <c r="S41" s="22" t="s">
        <v>103</v>
      </c>
    </row>
    <row r="42" spans="1:19" s="2" customFormat="1" ht="9.9499999999999993" customHeight="1">
      <c r="A42" s="33">
        <v>19</v>
      </c>
      <c r="B42" s="23" t="s">
        <v>99</v>
      </c>
      <c r="C42" s="22">
        <v>431.2</v>
      </c>
      <c r="D42" s="24">
        <f>D6*C42/1000</f>
        <v>1998.961272</v>
      </c>
      <c r="E42" s="24">
        <f>E6*C42/1000</f>
        <v>752.37069599999995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f>SUM(D42:P42)</f>
        <v>2751.331968</v>
      </c>
      <c r="S42" s="22" t="s">
        <v>103</v>
      </c>
    </row>
    <row r="43" spans="1:19" s="2" customFormat="1" ht="9.9499999999999993" customHeight="1">
      <c r="A43" s="22"/>
      <c r="B43" s="34" t="s">
        <v>50</v>
      </c>
      <c r="C43" s="22">
        <f>SUM(C41:C42)</f>
        <v>821.2</v>
      </c>
      <c r="D43" s="24">
        <f>SUM(D41:D42)</f>
        <v>3806.9271720000002</v>
      </c>
      <c r="E43" s="24">
        <f>SUM(E41:E42)</f>
        <v>1432.854396</v>
      </c>
      <c r="F43" s="24">
        <f t="shared" ref="F43:Q43" si="6">SUM(F41)</f>
        <v>0</v>
      </c>
      <c r="G43" s="24">
        <f t="shared" si="6"/>
        <v>0</v>
      </c>
      <c r="H43" s="24">
        <f t="shared" si="6"/>
        <v>0</v>
      </c>
      <c r="I43" s="24">
        <f t="shared" si="6"/>
        <v>0</v>
      </c>
      <c r="J43" s="24">
        <f t="shared" si="6"/>
        <v>0</v>
      </c>
      <c r="K43" s="24">
        <f t="shared" si="6"/>
        <v>0</v>
      </c>
      <c r="L43" s="24">
        <f t="shared" si="6"/>
        <v>0</v>
      </c>
      <c r="M43" s="24">
        <f t="shared" si="6"/>
        <v>0</v>
      </c>
      <c r="N43" s="24">
        <f t="shared" si="6"/>
        <v>0</v>
      </c>
      <c r="O43" s="24">
        <f t="shared" si="6"/>
        <v>0</v>
      </c>
      <c r="P43" s="24">
        <f t="shared" si="6"/>
        <v>0</v>
      </c>
      <c r="Q43" s="24">
        <f t="shared" si="6"/>
        <v>0</v>
      </c>
      <c r="R43" s="27">
        <f>SUM(R41:R42)</f>
        <v>5239.7815680000003</v>
      </c>
      <c r="S43" s="22"/>
    </row>
    <row r="44" spans="1:19" s="2" customFormat="1" ht="9.9499999999999993" customHeight="1">
      <c r="A44" s="41" t="s">
        <v>32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3"/>
    </row>
    <row r="45" spans="1:19" s="2" customFormat="1" ht="9.9499999999999993" customHeight="1">
      <c r="A45" s="22">
        <v>20</v>
      </c>
      <c r="B45" s="23" t="s">
        <v>33</v>
      </c>
      <c r="C45" s="24">
        <v>450.6</v>
      </c>
      <c r="D45" s="24">
        <f>D6*C45/1000</f>
        <v>2088.8959860000004</v>
      </c>
      <c r="E45" s="24">
        <f>E6*C45/1000</f>
        <v>786.22039800000005</v>
      </c>
      <c r="F45" s="24">
        <f>F6*C45/1000</f>
        <v>1615.7840100000001</v>
      </c>
      <c r="G45" s="24">
        <f>G6*C45/1000</f>
        <v>356.60033400000003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f>M6*C45/1000</f>
        <v>84.613668000000004</v>
      </c>
      <c r="N45" s="24">
        <v>0</v>
      </c>
      <c r="O45" s="24">
        <v>0</v>
      </c>
      <c r="P45" s="24">
        <v>0</v>
      </c>
      <c r="Q45" s="24">
        <v>0</v>
      </c>
      <c r="R45" s="24">
        <f>SUM(D45:P45)</f>
        <v>4932.1143959999999</v>
      </c>
      <c r="S45" s="19" t="s">
        <v>107</v>
      </c>
    </row>
    <row r="46" spans="1:19" s="2" customFormat="1" ht="9.9499999999999993" customHeight="1">
      <c r="A46" s="22">
        <v>21</v>
      </c>
      <c r="B46" s="23" t="s">
        <v>40</v>
      </c>
      <c r="C46" s="24">
        <v>699</v>
      </c>
      <c r="D46" s="24">
        <f>D6*C46/1000</f>
        <v>3240.4311900000002</v>
      </c>
      <c r="E46" s="24">
        <f>E6*C46/1000</f>
        <v>1219.63617</v>
      </c>
      <c r="F46" s="24">
        <f>F6*C46/1000</f>
        <v>2506.5091499999999</v>
      </c>
      <c r="G46" s="24">
        <f>G6*C46/1000</f>
        <v>553.18160999999998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f>M6*C46/1000</f>
        <v>131.25821999999999</v>
      </c>
      <c r="N46" s="24">
        <v>0</v>
      </c>
      <c r="O46" s="24">
        <v>0</v>
      </c>
      <c r="P46" s="24">
        <v>0</v>
      </c>
      <c r="Q46" s="24">
        <v>0</v>
      </c>
      <c r="R46" s="24">
        <f>SUM(D46:P46)</f>
        <v>7651.0163399999992</v>
      </c>
      <c r="S46" s="19" t="s">
        <v>107</v>
      </c>
    </row>
    <row r="47" spans="1:19" s="2" customFormat="1" ht="9.9499999999999993" customHeight="1">
      <c r="A47" s="22"/>
      <c r="B47" s="32" t="s">
        <v>50</v>
      </c>
      <c r="C47" s="24">
        <f t="shared" ref="C47:R47" si="7">SUM(C45:C46)</f>
        <v>1149.5999999999999</v>
      </c>
      <c r="D47" s="24">
        <f t="shared" si="7"/>
        <v>5329.3271760000007</v>
      </c>
      <c r="E47" s="24">
        <f t="shared" si="7"/>
        <v>2005.8565680000002</v>
      </c>
      <c r="F47" s="24">
        <f t="shared" si="7"/>
        <v>4122.2931600000002</v>
      </c>
      <c r="G47" s="24">
        <f t="shared" si="7"/>
        <v>909.78194400000007</v>
      </c>
      <c r="H47" s="24">
        <f t="shared" si="7"/>
        <v>0</v>
      </c>
      <c r="I47" s="24">
        <f t="shared" si="7"/>
        <v>0</v>
      </c>
      <c r="J47" s="24">
        <f t="shared" si="7"/>
        <v>0</v>
      </c>
      <c r="K47" s="24">
        <f t="shared" si="7"/>
        <v>0</v>
      </c>
      <c r="L47" s="24">
        <f t="shared" si="7"/>
        <v>0</v>
      </c>
      <c r="M47" s="24">
        <f t="shared" si="7"/>
        <v>215.87188800000001</v>
      </c>
      <c r="N47" s="24">
        <f t="shared" si="7"/>
        <v>0</v>
      </c>
      <c r="O47" s="24">
        <f t="shared" si="7"/>
        <v>0</v>
      </c>
      <c r="P47" s="24">
        <f t="shared" si="7"/>
        <v>0</v>
      </c>
      <c r="Q47" s="24">
        <f t="shared" si="7"/>
        <v>0</v>
      </c>
      <c r="R47" s="27">
        <f t="shared" si="7"/>
        <v>12583.130735999999</v>
      </c>
      <c r="S47" s="35"/>
    </row>
    <row r="48" spans="1:19" s="2" customFormat="1" ht="9.9499999999999993" customHeight="1">
      <c r="A48" s="41" t="s">
        <v>57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</row>
    <row r="49" spans="1:19" s="2" customFormat="1" ht="9.9499999999999993" customHeight="1">
      <c r="A49" s="22">
        <v>22</v>
      </c>
      <c r="B49" s="23" t="s">
        <v>34</v>
      </c>
      <c r="C49" s="22">
        <v>424.3</v>
      </c>
      <c r="D49" s="24">
        <f>D6*C49/1000</f>
        <v>1966.9741830000003</v>
      </c>
      <c r="E49" s="24">
        <f>E6*C49/1000</f>
        <v>740.331369</v>
      </c>
      <c r="F49" s="24">
        <f>F6*C49/1000</f>
        <v>1521.4761550000001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f>M6*C49/1000</f>
        <v>79.675054000000003</v>
      </c>
      <c r="N49" s="24">
        <v>0</v>
      </c>
      <c r="O49" s="24">
        <v>0</v>
      </c>
      <c r="P49" s="24">
        <v>0</v>
      </c>
      <c r="Q49" s="24">
        <v>0</v>
      </c>
      <c r="R49" s="24">
        <f>SUM(D49:Q49)</f>
        <v>4308.4567610000004</v>
      </c>
      <c r="S49" s="19" t="s">
        <v>107</v>
      </c>
    </row>
    <row r="50" spans="1:19" s="2" customFormat="1" ht="9.9499999999999993" customHeight="1">
      <c r="A50" s="22"/>
      <c r="B50" s="22" t="s">
        <v>50</v>
      </c>
      <c r="C50" s="22">
        <f>SUM(C49:C49)</f>
        <v>424.3</v>
      </c>
      <c r="D50" s="24">
        <f>SUM(D49:D49)</f>
        <v>1966.9741830000003</v>
      </c>
      <c r="E50" s="24">
        <f>SUM(E49:E49)</f>
        <v>740.331369</v>
      </c>
      <c r="F50" s="24">
        <f t="shared" ref="F50:Q50" si="8">SUM(F49)</f>
        <v>1521.4761550000001</v>
      </c>
      <c r="G50" s="24">
        <f t="shared" si="8"/>
        <v>0</v>
      </c>
      <c r="H50" s="24">
        <f t="shared" si="8"/>
        <v>0</v>
      </c>
      <c r="I50" s="24">
        <f t="shared" si="8"/>
        <v>0</v>
      </c>
      <c r="J50" s="24">
        <f t="shared" si="8"/>
        <v>0</v>
      </c>
      <c r="K50" s="24">
        <f t="shared" si="8"/>
        <v>0</v>
      </c>
      <c r="L50" s="24">
        <f t="shared" si="8"/>
        <v>0</v>
      </c>
      <c r="M50" s="24">
        <f t="shared" si="8"/>
        <v>79.675054000000003</v>
      </c>
      <c r="N50" s="24">
        <f t="shared" si="8"/>
        <v>0</v>
      </c>
      <c r="O50" s="24">
        <f t="shared" si="8"/>
        <v>0</v>
      </c>
      <c r="P50" s="24">
        <f t="shared" si="8"/>
        <v>0</v>
      </c>
      <c r="Q50" s="24">
        <f t="shared" si="8"/>
        <v>0</v>
      </c>
      <c r="R50" s="24">
        <f>SUM(R49:R49)</f>
        <v>4308.4567610000004</v>
      </c>
      <c r="S50" s="22"/>
    </row>
    <row r="51" spans="1:19" s="2" customFormat="1" ht="9.9499999999999993" customHeight="1">
      <c r="A51" s="22"/>
      <c r="B51" s="26" t="s">
        <v>52</v>
      </c>
      <c r="C51" s="27">
        <f t="shared" ref="C51:Q51" si="9">C50+C47+C43+C39+C34+C29+C24+C20+C16</f>
        <v>21357.5</v>
      </c>
      <c r="D51" s="27">
        <f t="shared" si="9"/>
        <v>33118.226640000001</v>
      </c>
      <c r="E51" s="27">
        <f t="shared" si="9"/>
        <v>20936.401158000001</v>
      </c>
      <c r="F51" s="27">
        <f t="shared" si="9"/>
        <v>5643.7693150000005</v>
      </c>
      <c r="G51" s="27">
        <f t="shared" si="9"/>
        <v>909.78194400000007</v>
      </c>
      <c r="H51" s="27">
        <f t="shared" si="9"/>
        <v>0</v>
      </c>
      <c r="I51" s="27">
        <f t="shared" si="9"/>
        <v>3860.3713029999999</v>
      </c>
      <c r="J51" s="27">
        <f t="shared" si="9"/>
        <v>4264.928640000001</v>
      </c>
      <c r="K51" s="27">
        <f t="shared" si="9"/>
        <v>2565.3345900000004</v>
      </c>
      <c r="L51" s="27">
        <f t="shared" si="9"/>
        <v>8351.7308730000004</v>
      </c>
      <c r="M51" s="27">
        <f t="shared" si="9"/>
        <v>3608.9852080000001</v>
      </c>
      <c r="N51" s="27">
        <f t="shared" si="9"/>
        <v>0</v>
      </c>
      <c r="O51" s="27">
        <f t="shared" si="9"/>
        <v>0</v>
      </c>
      <c r="P51" s="27">
        <f t="shared" si="9"/>
        <v>0</v>
      </c>
      <c r="Q51" s="27">
        <f t="shared" si="9"/>
        <v>0</v>
      </c>
      <c r="R51" s="27">
        <f>R50+R47+R43+R39+R34+R29+R24+R20+R16</f>
        <v>83259.529670999997</v>
      </c>
      <c r="S51" s="22"/>
    </row>
    <row r="52" spans="1:19" s="2" customFormat="1" ht="12"/>
    <row r="53" spans="1:19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5">
    <mergeCell ref="R3:R10"/>
    <mergeCell ref="S3:S10"/>
    <mergeCell ref="A11:S11"/>
    <mergeCell ref="A17:S17"/>
    <mergeCell ref="A21:S21"/>
    <mergeCell ref="D3:Q3"/>
    <mergeCell ref="A3:A10"/>
    <mergeCell ref="B3:B10"/>
    <mergeCell ref="C3:C10"/>
    <mergeCell ref="A25:S25"/>
    <mergeCell ref="A30:S30"/>
    <mergeCell ref="A35:S35"/>
    <mergeCell ref="A44:S44"/>
    <mergeCell ref="A48:S48"/>
    <mergeCell ref="A40:S40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zoomScale="130" zoomScaleNormal="100" zoomScaleSheetLayoutView="130" workbookViewId="0">
      <selection activeCell="I42" sqref="I42"/>
    </sheetView>
  </sheetViews>
  <sheetFormatPr defaultRowHeight="15"/>
  <cols>
    <col min="2" max="2" width="21.5703125" customWidth="1"/>
    <col min="4" max="4" width="15.5703125" customWidth="1"/>
    <col min="5" max="5" width="14.140625" customWidth="1"/>
    <col min="6" max="6" width="15" customWidth="1"/>
    <col min="7" max="7" width="13" customWidth="1"/>
  </cols>
  <sheetData>
    <row r="1" spans="1:7" ht="15.75" thickBot="1">
      <c r="A1" s="57" t="s">
        <v>58</v>
      </c>
      <c r="B1" s="57"/>
      <c r="C1" s="58" t="s">
        <v>59</v>
      </c>
      <c r="D1" s="58" t="s">
        <v>60</v>
      </c>
      <c r="E1" s="58"/>
      <c r="F1" s="58"/>
      <c r="G1" s="58"/>
    </row>
    <row r="2" spans="1:7" ht="64.5" thickBot="1">
      <c r="A2" s="57"/>
      <c r="B2" s="57"/>
      <c r="C2" s="58"/>
      <c r="D2" s="3" t="s">
        <v>61</v>
      </c>
      <c r="E2" s="3" t="s">
        <v>62</v>
      </c>
      <c r="F2" s="4" t="s">
        <v>63</v>
      </c>
      <c r="G2" s="4" t="s">
        <v>64</v>
      </c>
    </row>
    <row r="3" spans="1:7" ht="15.75" thickBot="1">
      <c r="A3" s="5">
        <v>1</v>
      </c>
      <c r="B3" s="5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>
      <c r="A4" s="59" t="s">
        <v>65</v>
      </c>
      <c r="B4" s="59"/>
      <c r="C4" s="8"/>
      <c r="D4" s="9">
        <f>D5+D10+D14+D19+D24+D31+D37+D39+D43</f>
        <v>1830185.0499999998</v>
      </c>
      <c r="E4" s="9">
        <f>E5+E10+E14+E19+E24+E31+E37+E39+E43</f>
        <v>29725.699999999997</v>
      </c>
      <c r="F4" s="10">
        <f>(D4*6.1*2+D4*6.37*12)/1000</f>
        <v>162227.60283199995</v>
      </c>
      <c r="G4" s="10">
        <f>F4/2</f>
        <v>81113.801415999973</v>
      </c>
    </row>
    <row r="5" spans="1:7">
      <c r="A5" s="11"/>
      <c r="B5" s="12" t="s">
        <v>26</v>
      </c>
      <c r="C5" s="8"/>
      <c r="D5" s="9">
        <v>500684.22</v>
      </c>
      <c r="E5" s="13">
        <f>SUM(E6:E9)</f>
        <v>9157.4</v>
      </c>
      <c r="F5" s="14">
        <f>(D5*6.1*2+D5*6.37*12)/1000</f>
        <v>44380.649260799997</v>
      </c>
      <c r="G5" s="10">
        <f>F5/2</f>
        <v>22190.324630399999</v>
      </c>
    </row>
    <row r="6" spans="1:7">
      <c r="A6" s="11">
        <v>1</v>
      </c>
      <c r="B6" s="15" t="s">
        <v>66</v>
      </c>
      <c r="C6" s="8"/>
      <c r="D6" s="9"/>
      <c r="E6" s="16">
        <v>2527.1999999999998</v>
      </c>
      <c r="F6" s="17"/>
      <c r="G6" s="10"/>
    </row>
    <row r="7" spans="1:7">
      <c r="A7" s="11">
        <f>A6+1</f>
        <v>2</v>
      </c>
      <c r="B7" s="15" t="s">
        <v>67</v>
      </c>
      <c r="C7" s="8"/>
      <c r="D7" s="9"/>
      <c r="E7" s="16">
        <v>2199.3000000000002</v>
      </c>
      <c r="F7" s="17"/>
      <c r="G7" s="10"/>
    </row>
    <row r="8" spans="1:7">
      <c r="A8" s="11">
        <f t="shared" ref="A8:A9" si="0">A7+1</f>
        <v>3</v>
      </c>
      <c r="B8" s="15" t="s">
        <v>68</v>
      </c>
      <c r="C8" s="8"/>
      <c r="D8" s="9"/>
      <c r="E8" s="16">
        <v>3157.3</v>
      </c>
      <c r="F8" s="17"/>
      <c r="G8" s="10"/>
    </row>
    <row r="9" spans="1:7">
      <c r="A9" s="11">
        <f t="shared" si="0"/>
        <v>4</v>
      </c>
      <c r="B9" s="15" t="s">
        <v>69</v>
      </c>
      <c r="C9" s="8"/>
      <c r="D9" s="9"/>
      <c r="E9" s="16">
        <v>1273.5999999999999</v>
      </c>
      <c r="F9" s="17"/>
      <c r="G9" s="10"/>
    </row>
    <row r="10" spans="1:7">
      <c r="A10" s="11"/>
      <c r="B10" s="12" t="s">
        <v>27</v>
      </c>
      <c r="C10" s="8"/>
      <c r="D10" s="9">
        <v>173498.54</v>
      </c>
      <c r="E10" s="13">
        <f>SUM(E11:E13)</f>
        <v>4401.7</v>
      </c>
      <c r="F10" s="10">
        <f>(D10*6.1*2+D10*6.37*12)/1000</f>
        <v>15378.910585600001</v>
      </c>
      <c r="G10" s="10">
        <f>F10/2</f>
        <v>7689.4552928000003</v>
      </c>
    </row>
    <row r="11" spans="1:7">
      <c r="A11" s="11">
        <f>A9+1</f>
        <v>5</v>
      </c>
      <c r="B11" s="15" t="s">
        <v>70</v>
      </c>
      <c r="C11" s="8"/>
      <c r="D11" s="9"/>
      <c r="E11" s="16">
        <v>2939.9</v>
      </c>
      <c r="F11" s="16"/>
      <c r="G11" s="10"/>
    </row>
    <row r="12" spans="1:7">
      <c r="A12" s="11">
        <f>A11+1</f>
        <v>6</v>
      </c>
      <c r="B12" s="15" t="s">
        <v>71</v>
      </c>
      <c r="C12" s="8"/>
      <c r="D12" s="9"/>
      <c r="E12" s="16">
        <v>1032.5</v>
      </c>
      <c r="F12" s="16"/>
      <c r="G12" s="10"/>
    </row>
    <row r="13" spans="1:7">
      <c r="A13" s="11">
        <f>A12+1</f>
        <v>7</v>
      </c>
      <c r="B13" s="15" t="s">
        <v>72</v>
      </c>
      <c r="C13" s="8"/>
      <c r="D13" s="9"/>
      <c r="E13" s="16">
        <v>429.3</v>
      </c>
      <c r="F13" s="16"/>
      <c r="G13" s="10"/>
    </row>
    <row r="14" spans="1:7">
      <c r="A14" s="11"/>
      <c r="B14" s="12" t="s">
        <v>73</v>
      </c>
      <c r="C14" s="8"/>
      <c r="D14" s="9">
        <v>92025.11</v>
      </c>
      <c r="E14" s="13">
        <f>SUM(E15:E18)</f>
        <v>2889.1</v>
      </c>
      <c r="F14" s="10">
        <f>(D14*6.1*2+D14*6.37*12)/1000</f>
        <v>8157.1057504000009</v>
      </c>
      <c r="G14" s="10">
        <f>F14/2</f>
        <v>4078.5528752000005</v>
      </c>
    </row>
    <row r="15" spans="1:7">
      <c r="A15" s="11">
        <f>A13+1</f>
        <v>8</v>
      </c>
      <c r="B15" s="15" t="s">
        <v>74</v>
      </c>
      <c r="C15" s="8"/>
      <c r="D15" s="9"/>
      <c r="E15" s="16">
        <v>740</v>
      </c>
      <c r="F15" s="16"/>
      <c r="G15" s="10"/>
    </row>
    <row r="16" spans="1:7">
      <c r="A16" s="11">
        <f>A15+1</f>
        <v>9</v>
      </c>
      <c r="B16" s="15" t="s">
        <v>75</v>
      </c>
      <c r="C16" s="8"/>
      <c r="D16" s="9"/>
      <c r="E16" s="16">
        <v>725.1</v>
      </c>
      <c r="F16" s="16"/>
      <c r="G16" s="10"/>
    </row>
    <row r="17" spans="1:7">
      <c r="A17" s="11">
        <f>A16+1</f>
        <v>10</v>
      </c>
      <c r="B17" s="15" t="s">
        <v>76</v>
      </c>
      <c r="C17" s="8"/>
      <c r="D17" s="9"/>
      <c r="E17" s="16">
        <v>702.1</v>
      </c>
      <c r="F17" s="16"/>
      <c r="G17" s="10"/>
    </row>
    <row r="18" spans="1:7">
      <c r="A18" s="11">
        <f>A17+1</f>
        <v>11</v>
      </c>
      <c r="B18" s="15" t="s">
        <v>77</v>
      </c>
      <c r="C18" s="8"/>
      <c r="D18" s="9"/>
      <c r="E18" s="16">
        <v>721.9</v>
      </c>
      <c r="F18" s="16"/>
      <c r="G18" s="10"/>
    </row>
    <row r="19" spans="1:7">
      <c r="A19" s="11"/>
      <c r="B19" s="12" t="s">
        <v>78</v>
      </c>
      <c r="C19" s="8"/>
      <c r="D19" s="9">
        <v>188774.35</v>
      </c>
      <c r="E19" s="13">
        <f>SUM(E20:E23)</f>
        <v>4849.3</v>
      </c>
      <c r="F19" s="10">
        <f>(D19*6.1*2+D19*6.37*12)/1000</f>
        <v>16732.958384000001</v>
      </c>
      <c r="G19" s="10">
        <f>F19/2</f>
        <v>8366.4791920000007</v>
      </c>
    </row>
    <row r="20" spans="1:7">
      <c r="A20" s="11">
        <f>A18+1</f>
        <v>12</v>
      </c>
      <c r="B20" s="15" t="s">
        <v>79</v>
      </c>
      <c r="C20" s="8"/>
      <c r="D20" s="9"/>
      <c r="E20" s="16">
        <v>3313.7</v>
      </c>
      <c r="F20" s="16"/>
      <c r="G20" s="10"/>
    </row>
    <row r="21" spans="1:7">
      <c r="A21" s="11">
        <f>A20+1</f>
        <v>13</v>
      </c>
      <c r="B21" s="15" t="s">
        <v>80</v>
      </c>
      <c r="C21" s="8"/>
      <c r="D21" s="9"/>
      <c r="E21" s="16">
        <v>549.9</v>
      </c>
      <c r="F21" s="16"/>
      <c r="G21" s="10"/>
    </row>
    <row r="22" spans="1:7">
      <c r="A22" s="11">
        <f>A21+1</f>
        <v>14</v>
      </c>
      <c r="B22" s="15" t="s">
        <v>81</v>
      </c>
      <c r="C22" s="8"/>
      <c r="D22" s="9"/>
      <c r="E22" s="16">
        <v>450.9</v>
      </c>
      <c r="F22" s="16"/>
      <c r="G22" s="10"/>
    </row>
    <row r="23" spans="1:7">
      <c r="A23" s="11">
        <f>A22+1</f>
        <v>15</v>
      </c>
      <c r="B23" s="15" t="s">
        <v>82</v>
      </c>
      <c r="C23" s="8"/>
      <c r="D23" s="9"/>
      <c r="E23" s="16">
        <v>534.79999999999995</v>
      </c>
      <c r="F23" s="16"/>
      <c r="G23" s="10"/>
    </row>
    <row r="24" spans="1:7">
      <c r="A24" s="11"/>
      <c r="B24" s="12" t="s">
        <v>30</v>
      </c>
      <c r="C24" s="8"/>
      <c r="D24" s="9">
        <v>135935.21</v>
      </c>
      <c r="E24" s="13">
        <f>SUM(E25:E30)</f>
        <v>3383.5</v>
      </c>
      <c r="F24" s="10">
        <f>(D24*6.1*2+D24*6.37*12)/1000</f>
        <v>12049.297014399997</v>
      </c>
      <c r="G24" s="10">
        <f>F24/2</f>
        <v>6024.6485071999987</v>
      </c>
    </row>
    <row r="25" spans="1:7">
      <c r="A25" s="11">
        <f>A23+1</f>
        <v>16</v>
      </c>
      <c r="B25" s="15" t="s">
        <v>83</v>
      </c>
      <c r="C25" s="8"/>
      <c r="D25" s="9"/>
      <c r="E25" s="16">
        <v>661.2</v>
      </c>
      <c r="F25" s="16"/>
      <c r="G25" s="10"/>
    </row>
    <row r="26" spans="1:7">
      <c r="A26" s="11">
        <f>A25+1</f>
        <v>17</v>
      </c>
      <c r="B26" s="15" t="s">
        <v>84</v>
      </c>
      <c r="C26" s="8"/>
      <c r="D26" s="9"/>
      <c r="E26" s="16">
        <v>401.8</v>
      </c>
      <c r="F26" s="16"/>
      <c r="G26" s="10"/>
    </row>
    <row r="27" spans="1:7">
      <c r="A27" s="11">
        <f>A26+1</f>
        <v>18</v>
      </c>
      <c r="B27" s="15" t="s">
        <v>85</v>
      </c>
      <c r="C27" s="8"/>
      <c r="D27" s="9"/>
      <c r="E27" s="16">
        <v>590.1</v>
      </c>
      <c r="F27" s="16"/>
      <c r="G27" s="10"/>
    </row>
    <row r="28" spans="1:7">
      <c r="A28" s="11">
        <f>A27+1</f>
        <v>19</v>
      </c>
      <c r="B28" s="15" t="s">
        <v>86</v>
      </c>
      <c r="C28" s="8"/>
      <c r="D28" s="9"/>
      <c r="E28" s="16">
        <v>469</v>
      </c>
      <c r="F28" s="16"/>
      <c r="G28" s="10"/>
    </row>
    <row r="29" spans="1:7">
      <c r="A29" s="11">
        <f t="shared" ref="A29:A30" si="1">A28+1</f>
        <v>20</v>
      </c>
      <c r="B29" s="15" t="s">
        <v>87</v>
      </c>
      <c r="C29" s="8"/>
      <c r="D29" s="9"/>
      <c r="E29" s="16">
        <v>540.4</v>
      </c>
      <c r="F29" s="16"/>
      <c r="G29" s="10"/>
    </row>
    <row r="30" spans="1:7">
      <c r="A30" s="11">
        <f t="shared" si="1"/>
        <v>21</v>
      </c>
      <c r="B30" s="15" t="s">
        <v>88</v>
      </c>
      <c r="C30" s="8"/>
      <c r="D30" s="9"/>
      <c r="E30" s="16">
        <v>721</v>
      </c>
      <c r="F30" s="16"/>
      <c r="G30" s="10"/>
    </row>
    <row r="31" spans="1:7">
      <c r="A31" s="11"/>
      <c r="B31" s="12" t="s">
        <v>31</v>
      </c>
      <c r="C31" s="8"/>
      <c r="D31" s="9">
        <v>221359.25</v>
      </c>
      <c r="E31" s="13">
        <f>SUM(E32:E36)</f>
        <v>2324.5</v>
      </c>
      <c r="F31" s="10">
        <f>(D31*6.1*2+D31*6.37*12)/1000</f>
        <v>19621.283920000002</v>
      </c>
      <c r="G31" s="10">
        <f>F31/2</f>
        <v>9810.6419600000008</v>
      </c>
    </row>
    <row r="32" spans="1:7">
      <c r="A32" s="11">
        <f>A30+1</f>
        <v>22</v>
      </c>
      <c r="B32" s="15" t="s">
        <v>89</v>
      </c>
      <c r="C32" s="8"/>
      <c r="D32" s="9"/>
      <c r="E32" s="16">
        <v>650.70000000000005</v>
      </c>
      <c r="F32" s="10"/>
      <c r="G32" s="10"/>
    </row>
    <row r="33" spans="1:7">
      <c r="A33" s="11">
        <f>A32+1</f>
        <v>23</v>
      </c>
      <c r="B33" s="15" t="s">
        <v>90</v>
      </c>
      <c r="C33" s="8"/>
      <c r="D33" s="9"/>
      <c r="E33" s="16">
        <v>672</v>
      </c>
      <c r="F33" s="10"/>
      <c r="G33" s="10"/>
    </row>
    <row r="34" spans="1:7">
      <c r="A34" s="11">
        <f>A33+1</f>
        <v>24</v>
      </c>
      <c r="B34" s="15"/>
      <c r="C34" s="8"/>
      <c r="D34" s="9"/>
      <c r="E34" s="16"/>
      <c r="F34" s="10"/>
      <c r="G34" s="10"/>
    </row>
    <row r="35" spans="1:7">
      <c r="A35" s="11">
        <f>A34+1</f>
        <v>25</v>
      </c>
      <c r="B35" s="15" t="s">
        <v>91</v>
      </c>
      <c r="C35" s="8"/>
      <c r="D35" s="9"/>
      <c r="E35" s="16">
        <v>451.2</v>
      </c>
      <c r="F35" s="16"/>
      <c r="G35" s="10"/>
    </row>
    <row r="36" spans="1:7">
      <c r="A36" s="11">
        <f t="shared" ref="A36" si="2">A35+1</f>
        <v>26</v>
      </c>
      <c r="B36" s="15" t="s">
        <v>92</v>
      </c>
      <c r="C36" s="8"/>
      <c r="D36" s="9"/>
      <c r="E36" s="16">
        <v>550.6</v>
      </c>
      <c r="F36" s="16"/>
      <c r="G36" s="10"/>
    </row>
    <row r="37" spans="1:7">
      <c r="A37" s="11"/>
      <c r="B37" s="12" t="s">
        <v>93</v>
      </c>
      <c r="C37" s="8"/>
      <c r="D37" s="9">
        <v>127833.14</v>
      </c>
      <c r="E37" s="13">
        <f>E38</f>
        <v>390</v>
      </c>
      <c r="F37" s="10">
        <f>(D37*6.1*2+D37*6.37*12)/1000</f>
        <v>11331.129529600001</v>
      </c>
      <c r="G37" s="10">
        <f>F37/2</f>
        <v>5665.5647648000004</v>
      </c>
    </row>
    <row r="38" spans="1:7">
      <c r="A38" s="11">
        <f>A36+1</f>
        <v>27</v>
      </c>
      <c r="B38" s="15" t="s">
        <v>94</v>
      </c>
      <c r="C38" s="8"/>
      <c r="D38" s="9"/>
      <c r="E38" s="16">
        <v>390</v>
      </c>
      <c r="F38" s="16"/>
      <c r="G38" s="10"/>
    </row>
    <row r="39" spans="1:7">
      <c r="A39" s="11"/>
      <c r="B39" s="12" t="s">
        <v>32</v>
      </c>
      <c r="C39" s="8"/>
      <c r="D39" s="9">
        <v>291282.78000000003</v>
      </c>
      <c r="E39" s="13">
        <f>SUM(E40:E42)</f>
        <v>1600.8</v>
      </c>
      <c r="F39" s="10">
        <f>(D39*6.1*2+D39*6.37*12)/1000</f>
        <v>25819.305619200004</v>
      </c>
      <c r="G39" s="10">
        <f>F39/2</f>
        <v>12909.652809600002</v>
      </c>
    </row>
    <row r="40" spans="1:7">
      <c r="A40" s="11">
        <f>A38+1</f>
        <v>28</v>
      </c>
      <c r="B40" s="15" t="s">
        <v>95</v>
      </c>
      <c r="C40" s="8"/>
      <c r="D40" s="9"/>
      <c r="E40" s="16">
        <v>451.2</v>
      </c>
      <c r="F40" s="16"/>
      <c r="G40" s="10"/>
    </row>
    <row r="41" spans="1:7">
      <c r="A41" s="11">
        <f>A40+1</f>
        <v>29</v>
      </c>
      <c r="B41" s="15" t="s">
        <v>96</v>
      </c>
      <c r="C41" s="8"/>
      <c r="D41" s="9"/>
      <c r="E41" s="16">
        <v>450.6</v>
      </c>
      <c r="F41" s="16"/>
      <c r="G41" s="10"/>
    </row>
    <row r="42" spans="1:7">
      <c r="A42" s="11">
        <f>A41+1</f>
        <v>30</v>
      </c>
      <c r="B42" s="15" t="s">
        <v>97</v>
      </c>
      <c r="C42" s="8"/>
      <c r="D42" s="9"/>
      <c r="E42" s="16">
        <v>699</v>
      </c>
      <c r="F42" s="16"/>
      <c r="G42" s="10"/>
    </row>
    <row r="43" spans="1:7">
      <c r="A43" s="11"/>
      <c r="B43" s="12" t="s">
        <v>57</v>
      </c>
      <c r="C43" s="8"/>
      <c r="D43" s="9">
        <v>98792.45</v>
      </c>
      <c r="E43" s="13">
        <f>E44</f>
        <v>729.4</v>
      </c>
      <c r="F43" s="10">
        <f>(D43*6.1*2+D43*6.37*12)/1000</f>
        <v>8756.9627680000012</v>
      </c>
      <c r="G43" s="10">
        <f>F43/2</f>
        <v>4378.4813840000006</v>
      </c>
    </row>
    <row r="44" spans="1:7">
      <c r="A44" s="11">
        <f>A42+1</f>
        <v>31</v>
      </c>
      <c r="B44" s="15" t="s">
        <v>98</v>
      </c>
      <c r="C44" s="8"/>
      <c r="D44" s="9"/>
      <c r="E44" s="16">
        <v>729.4</v>
      </c>
      <c r="F44" s="16"/>
      <c r="G44" s="10"/>
    </row>
  </sheetData>
  <mergeCells count="4">
    <mergeCell ref="A1:B2"/>
    <mergeCell ref="C1:C2"/>
    <mergeCell ref="D1:G1"/>
    <mergeCell ref="A4:B4"/>
  </mergeCells>
  <pageMargins left="0.7" right="0.7" top="0.75" bottom="0.75" header="0.3" footer="0.3"/>
  <pageSetup paperSize="9" scale="87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2015-04-01T08:08:42Z</dcterms:modified>
</cp:coreProperties>
</file>